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5237.2024 TERAPIA RENAL\"/>
    </mc:Choice>
  </mc:AlternateContent>
  <bookViews>
    <workbookView xWindow="0" yWindow="0" windowWidth="4170" windowHeight="8190"/>
  </bookViews>
  <sheets>
    <sheet name="LOTE 1" sheetId="11" r:id="rId1"/>
  </sheets>
  <definedNames>
    <definedName name="_xlnm.Print_Area" localSheetId="0">'LOTE 1'!$A$1:$K$41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1" l="1"/>
  <c r="E37" i="11"/>
  <c r="C41" i="11" l="1"/>
  <c r="E40" i="11" l="1"/>
  <c r="F40" i="11" s="1"/>
  <c r="E38" i="11"/>
  <c r="F38" i="11" s="1"/>
  <c r="E39" i="11"/>
  <c r="F39" i="11" s="1"/>
  <c r="F41" i="11" l="1"/>
  <c r="K4" i="11"/>
  <c r="K9" i="11" s="1"/>
  <c r="K12" i="11" s="1"/>
  <c r="K15" i="11" s="1"/>
  <c r="K5" i="11"/>
  <c r="K6" i="11"/>
  <c r="K7" i="11"/>
  <c r="K8" i="11"/>
  <c r="K21" i="11"/>
  <c r="K31" i="11"/>
  <c r="K14" i="11" l="1"/>
  <c r="Q5" i="11" l="1"/>
  <c r="Q6" i="11"/>
  <c r="Q7" i="11"/>
  <c r="Q8" i="11"/>
  <c r="Q4" i="11"/>
  <c r="O14" i="11"/>
  <c r="O5" i="11"/>
  <c r="O6" i="11"/>
  <c r="O7" i="11"/>
  <c r="O8" i="11"/>
  <c r="O4" i="11"/>
  <c r="M15" i="11"/>
  <c r="M7" i="11"/>
  <c r="M4" i="11"/>
  <c r="Q9" i="11" l="1"/>
  <c r="Q12" i="11" s="1"/>
  <c r="O9" i="11"/>
  <c r="C8" i="11"/>
  <c r="C7" i="11"/>
  <c r="C6" i="11"/>
  <c r="C5" i="11"/>
  <c r="C4" i="11"/>
  <c r="Q14" i="11" l="1"/>
  <c r="Q15" i="11" s="1"/>
  <c r="Q20" i="11"/>
  <c r="Q19" i="11"/>
  <c r="O19" i="11"/>
  <c r="O18" i="11"/>
  <c r="O30" i="11"/>
  <c r="O31" i="11" s="1"/>
  <c r="O20" i="11"/>
  <c r="O12" i="11"/>
  <c r="O15" i="11" s="1"/>
  <c r="C9" i="11"/>
  <c r="Q21" i="11" l="1"/>
  <c r="Q30" i="11" s="1"/>
  <c r="Q31" i="11" s="1"/>
  <c r="C14" i="11"/>
  <c r="C12" i="11"/>
  <c r="M5" i="11"/>
  <c r="M6" i="11"/>
  <c r="M8" i="11"/>
  <c r="O21" i="11" l="1"/>
  <c r="M9" i="11"/>
  <c r="M21" i="11" l="1"/>
  <c r="M30" i="11" l="1"/>
  <c r="M31" i="11" s="1"/>
  <c r="C15" i="11" l="1"/>
  <c r="C18" i="11" l="1"/>
  <c r="C19" i="11"/>
  <c r="C20" i="11"/>
  <c r="C21" i="11" l="1"/>
  <c r="C30" i="11" s="1"/>
  <c r="C31" i="11" s="1"/>
</calcChain>
</file>

<file path=xl/sharedStrings.xml><?xml version="1.0" encoding="utf-8"?>
<sst xmlns="http://schemas.openxmlformats.org/spreadsheetml/2006/main" count="151" uniqueCount="50">
  <si>
    <t>FUNÇÕES</t>
  </si>
  <si>
    <t xml:space="preserve">MÉDICO CLÍNICA MÉDICA ROTINA </t>
  </si>
  <si>
    <t xml:space="preserve">MÉDICO CLÍNICA MÉDICA COORDENADOR </t>
  </si>
  <si>
    <t xml:space="preserve">MÉDICO PEDIATRIA PLANTÃO </t>
  </si>
  <si>
    <t xml:space="preserve">VALOR DA HORA </t>
  </si>
  <si>
    <t>CUSTO OPERACIONAL  MENSAL</t>
  </si>
  <si>
    <t>OUTROS CUSTOS</t>
  </si>
  <si>
    <t>R$</t>
  </si>
  <si>
    <t>SUBTOTAL MENSAL - OUTROS CUSTOS</t>
  </si>
  <si>
    <t>TRIBUTOS</t>
  </si>
  <si>
    <t>SUBTOTAL MENSAL - TRIBUTOS</t>
  </si>
  <si>
    <t>VALOR UNITÁRIO TOTAL DA HORA (CUSTOS OPERACIONAIS + OUTROS CUSTOS + TRIBUTOS)</t>
  </si>
  <si>
    <t>TOTAL MENSAL DO CONTRATO</t>
  </si>
  <si>
    <t>TOTAL DO CONTRATO</t>
  </si>
  <si>
    <t>VALOR UNIT. TOTAL DA HORA (CUSTOS OPERACIONAIS + OUTROS CUSTOS + TRIBUTOS)</t>
  </si>
  <si>
    <t>Seguro Acidente</t>
  </si>
  <si>
    <t>Custos ind. (2%)</t>
  </si>
  <si>
    <t>PIS (0,65%)</t>
  </si>
  <si>
    <t>COFINS (3%)</t>
  </si>
  <si>
    <t xml:space="preserve">MÉDICO CLÍNICA MÉDICA PLANTÃO 12 H DIURNO </t>
  </si>
  <si>
    <t xml:space="preserve">MÉDICO CLÍNICA MÉDICA PLANTÃO 12 H NOTURNO  </t>
  </si>
  <si>
    <t>Lucro (5%)</t>
  </si>
  <si>
    <t>OUTROS (ISS) (5%)</t>
  </si>
  <si>
    <t>OUTROS (ISS - 5%)</t>
  </si>
  <si>
    <t xml:space="preserve">Custos ind. </t>
  </si>
  <si>
    <t>Custos ind. (14,17%)</t>
  </si>
  <si>
    <t>Lucro (4,50%)</t>
  </si>
  <si>
    <t>GUERREIRO SERVIÇOS MÉDICOS LTDA - CNPJ: 38.541.115/0001-66</t>
  </si>
  <si>
    <t>PRC - SOLUÇÕES E SAÚDE LTDA - CNPJ: 39.906.383/0001-05</t>
  </si>
  <si>
    <t>Custos ind. (3%)</t>
  </si>
  <si>
    <t>MF MEDICAL GALLOTE LTDA. -
 CNPJ: 38.194.990/0001-19</t>
  </si>
  <si>
    <t xml:space="preserve">Lucro </t>
  </si>
  <si>
    <t>SONIPREV PREVENÇÃO E DIAGNÓSTICO UNIPESSOAL LTDA - CNPJ: 11.305.089/0004-63</t>
  </si>
  <si>
    <t>Custos ind. (6%)</t>
  </si>
  <si>
    <t>Lucro (8%)</t>
  </si>
  <si>
    <t>OUTROS (ISS - 9%)</t>
  </si>
  <si>
    <t xml:space="preserve">PIS </t>
  </si>
  <si>
    <t>RT - Monteiro &amp; Rodriguez Diagnostico Por Imagem Ltda - CNPJ: 31.418.513/0001-40</t>
  </si>
  <si>
    <t>PROCEDIMENTO</t>
  </si>
  <si>
    <t>QUANTIDADE</t>
  </si>
  <si>
    <t xml:space="preserve">HEMODIÁLISE INTERMITENTE </t>
  </si>
  <si>
    <t>TOTAL</t>
  </si>
  <si>
    <t>HEMODIÁLISE CONTINUA</t>
  </si>
  <si>
    <t>HEMODIÁLISE PROLONGADA</t>
  </si>
  <si>
    <t>DIÁLISE PERITONEAL</t>
  </si>
  <si>
    <t>ESTIMADO MENSAL</t>
  </si>
  <si>
    <t>ESTIMADO UNITÁRIO</t>
  </si>
  <si>
    <t>PROCESSO SEI-080002/005237/2024 - FORMAÇÃO DE CUSTOS - LOTE I - HEGV e HTO BAIXADA</t>
  </si>
  <si>
    <t>ESTIMADO TOTAL ANUAL</t>
  </si>
  <si>
    <t>REF: 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</si>
</sst>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1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>
      <alignment horizontal="center" vertical="center" wrapText="1"/>
    </xf>
    <xf numFmtId="44" fontId="0" fillId="4" borderId="7" xfId="1" applyFont="1" applyFill="1" applyBorder="1" applyAlignment="1">
      <alignment horizontal="center" vertical="center"/>
    </xf>
    <xf numFmtId="44" fontId="0" fillId="4" borderId="2" xfId="0" applyNumberFormat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5" borderId="19" xfId="0" applyNumberFormat="1" applyFont="1" applyFill="1" applyBorder="1" applyAlignment="1">
      <alignment horizontal="center" vertical="center" wrapText="1"/>
    </xf>
    <xf numFmtId="44" fontId="0" fillId="5" borderId="1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44" fontId="0" fillId="4" borderId="24" xfId="1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4" fontId="0" fillId="4" borderId="21" xfId="0" applyNumberFormat="1" applyFont="1" applyFill="1" applyBorder="1" applyAlignment="1">
      <alignment horizontal="center" vertical="center"/>
    </xf>
    <xf numFmtId="44" fontId="0" fillId="4" borderId="20" xfId="0" applyNumberFormat="1" applyFont="1" applyFill="1" applyBorder="1" applyAlignment="1">
      <alignment horizontal="center" vertical="center"/>
    </xf>
    <xf numFmtId="44" fontId="5" fillId="4" borderId="22" xfId="0" applyNumberFormat="1" applyFont="1" applyFill="1" applyBorder="1" applyAlignment="1">
      <alignment horizontal="center" vertical="center" wrapText="1"/>
    </xf>
    <xf numFmtId="44" fontId="0" fillId="4" borderId="1" xfId="0" applyNumberFormat="1" applyFont="1" applyFill="1" applyBorder="1" applyAlignment="1">
      <alignment horizontal="center" vertical="center"/>
    </xf>
    <xf numFmtId="44" fontId="1" fillId="4" borderId="4" xfId="0" applyNumberFormat="1" applyFont="1" applyFill="1" applyBorder="1" applyAlignment="1">
      <alignment horizontal="center" vertical="center"/>
    </xf>
    <xf numFmtId="44" fontId="1" fillId="7" borderId="4" xfId="0" applyNumberFormat="1" applyFont="1" applyFill="1" applyBorder="1" applyAlignment="1">
      <alignment horizontal="center" vertical="center"/>
    </xf>
    <xf numFmtId="44" fontId="1" fillId="4" borderId="20" xfId="0" applyNumberFormat="1" applyFont="1" applyFill="1" applyBorder="1" applyAlignment="1">
      <alignment horizontal="center" vertical="center"/>
    </xf>
    <xf numFmtId="44" fontId="1" fillId="4" borderId="22" xfId="0" applyNumberFormat="1" applyFont="1" applyFill="1" applyBorder="1" applyAlignment="1">
      <alignment horizontal="center" vertical="center"/>
    </xf>
    <xf numFmtId="44" fontId="1" fillId="4" borderId="23" xfId="0" applyNumberFormat="1" applyFont="1" applyFill="1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 wrapText="1"/>
    </xf>
    <xf numFmtId="44" fontId="0" fillId="5" borderId="7" xfId="0" applyNumberFormat="1" applyFont="1" applyFill="1" applyBorder="1" applyAlignment="1">
      <alignment horizontal="center" vertical="center"/>
    </xf>
    <xf numFmtId="44" fontId="0" fillId="5" borderId="24" xfId="0" applyNumberFormat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44" fontId="1" fillId="5" borderId="23" xfId="0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44" fontId="0" fillId="5" borderId="20" xfId="0" applyNumberFormat="1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left" vertical="center"/>
    </xf>
    <xf numFmtId="44" fontId="0" fillId="5" borderId="21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44" fontId="1" fillId="5" borderId="4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44" fontId="1" fillId="5" borderId="20" xfId="0" applyNumberFormat="1" applyFont="1" applyFill="1" applyBorder="1" applyAlignment="1">
      <alignment horizontal="center" vertical="center"/>
    </xf>
    <xf numFmtId="44" fontId="0" fillId="5" borderId="25" xfId="0" applyNumberFormat="1" applyFont="1" applyFill="1" applyBorder="1" applyAlignment="1">
      <alignment horizontal="center" vertical="center"/>
    </xf>
    <xf numFmtId="44" fontId="0" fillId="5" borderId="8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44" fontId="5" fillId="5" borderId="22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5" fillId="11" borderId="5" xfId="0" applyNumberFormat="1" applyFont="1" applyFill="1" applyBorder="1" applyAlignment="1">
      <alignment horizontal="center" vertical="center" wrapText="1"/>
    </xf>
    <xf numFmtId="44" fontId="0" fillId="11" borderId="7" xfId="0" applyNumberFormat="1" applyFont="1" applyFill="1" applyBorder="1" applyAlignment="1">
      <alignment horizontal="center" vertical="center"/>
    </xf>
    <xf numFmtId="44" fontId="0" fillId="11" borderId="24" xfId="0" applyNumberFormat="1" applyFont="1" applyFill="1" applyBorder="1" applyAlignment="1">
      <alignment horizontal="center" vertical="center"/>
    </xf>
    <xf numFmtId="0" fontId="1" fillId="11" borderId="9" xfId="0" applyNumberFormat="1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0" fillId="11" borderId="7" xfId="0" applyFont="1" applyFill="1" applyBorder="1" applyAlignment="1">
      <alignment horizontal="left" vertical="center"/>
    </xf>
    <xf numFmtId="0" fontId="0" fillId="11" borderId="24" xfId="0" applyFont="1" applyFill="1" applyBorder="1" applyAlignment="1">
      <alignment horizontal="left" vertical="center"/>
    </xf>
    <xf numFmtId="0" fontId="1" fillId="11" borderId="9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/>
    </xf>
    <xf numFmtId="44" fontId="0" fillId="11" borderId="8" xfId="0" applyNumberFormat="1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5" fillId="11" borderId="15" xfId="0" applyNumberFormat="1" applyFont="1" applyFill="1" applyBorder="1" applyAlignment="1">
      <alignment horizontal="center" vertical="center" wrapText="1"/>
    </xf>
    <xf numFmtId="44" fontId="0" fillId="11" borderId="12" xfId="0" applyNumberFormat="1" applyFont="1" applyFill="1" applyBorder="1" applyAlignment="1">
      <alignment horizontal="center" vertical="center"/>
    </xf>
    <xf numFmtId="44" fontId="1" fillId="11" borderId="29" xfId="0" applyNumberFormat="1" applyFont="1" applyFill="1" applyBorder="1" applyAlignment="1">
      <alignment horizontal="center" vertical="center"/>
    </xf>
    <xf numFmtId="44" fontId="1" fillId="11" borderId="6" xfId="0" applyNumberFormat="1" applyFont="1" applyFill="1" applyBorder="1" applyAlignment="1">
      <alignment horizontal="center" vertical="center"/>
    </xf>
    <xf numFmtId="44" fontId="0" fillId="11" borderId="16" xfId="0" applyNumberFormat="1" applyFont="1" applyFill="1" applyBorder="1" applyAlignment="1">
      <alignment horizontal="center" vertical="center"/>
    </xf>
    <xf numFmtId="44" fontId="1" fillId="11" borderId="10" xfId="0" applyNumberFormat="1" applyFont="1" applyFill="1" applyBorder="1" applyAlignment="1">
      <alignment horizontal="center" vertical="center"/>
    </xf>
    <xf numFmtId="44" fontId="1" fillId="11" borderId="12" xfId="0" applyNumberFormat="1" applyFont="1" applyFill="1" applyBorder="1" applyAlignment="1">
      <alignment horizontal="center" vertical="center"/>
    </xf>
    <xf numFmtId="44" fontId="0" fillId="11" borderId="28" xfId="0" applyNumberFormat="1" applyFont="1" applyFill="1" applyBorder="1" applyAlignment="1">
      <alignment horizontal="center" vertical="center"/>
    </xf>
    <xf numFmtId="44" fontId="5" fillId="11" borderId="29" xfId="0" applyNumberFormat="1" applyFont="1" applyFill="1" applyBorder="1" applyAlignment="1">
      <alignment horizontal="center" vertical="center" wrapText="1"/>
    </xf>
    <xf numFmtId="44" fontId="0" fillId="11" borderId="27" xfId="0" applyNumberFormat="1" applyFont="1" applyFill="1" applyBorder="1" applyAlignment="1">
      <alignment horizontal="center" vertical="center"/>
    </xf>
    <xf numFmtId="44" fontId="0" fillId="11" borderId="30" xfId="0" applyNumberFormat="1" applyFont="1" applyFill="1" applyBorder="1" applyAlignment="1">
      <alignment horizontal="center" vertical="center"/>
    </xf>
    <xf numFmtId="44" fontId="11" fillId="5" borderId="1" xfId="0" applyNumberFormat="1" applyFont="1" applyFill="1" applyBorder="1" applyAlignment="1">
      <alignment horizontal="center" vertical="center"/>
    </xf>
    <xf numFmtId="44" fontId="0" fillId="4" borderId="18" xfId="1" applyFont="1" applyFill="1" applyBorder="1" applyAlignment="1">
      <alignment horizontal="center" vertical="center"/>
    </xf>
    <xf numFmtId="44" fontId="0" fillId="5" borderId="18" xfId="0" applyNumberFormat="1" applyFont="1" applyFill="1" applyBorder="1" applyAlignment="1">
      <alignment horizontal="center" vertical="center"/>
    </xf>
    <xf numFmtId="0" fontId="1" fillId="4" borderId="9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44" fontId="0" fillId="4" borderId="20" xfId="0" applyNumberFormat="1" applyFont="1" applyFill="1" applyBorder="1" applyAlignment="1">
      <alignment horizontal="center" vertical="center"/>
    </xf>
    <xf numFmtId="44" fontId="0" fillId="4" borderId="21" xfId="0" applyNumberFormat="1" applyFont="1" applyFill="1" applyBorder="1" applyAlignment="1">
      <alignment horizontal="center" vertical="center"/>
    </xf>
    <xf numFmtId="44" fontId="0" fillId="4" borderId="1" xfId="0" applyNumberFormat="1" applyFont="1" applyFill="1" applyBorder="1" applyAlignment="1">
      <alignment horizontal="center" vertical="center"/>
    </xf>
    <xf numFmtId="44" fontId="1" fillId="4" borderId="4" xfId="0" applyNumberFormat="1" applyFont="1" applyFill="1" applyBorder="1" applyAlignment="1">
      <alignment horizontal="center" vertical="center"/>
    </xf>
    <xf numFmtId="44" fontId="5" fillId="4" borderId="22" xfId="0" applyNumberFormat="1" applyFont="1" applyFill="1" applyBorder="1" applyAlignment="1">
      <alignment horizontal="center" vertical="center" wrapText="1"/>
    </xf>
    <xf numFmtId="44" fontId="1" fillId="4" borderId="20" xfId="0" applyNumberFormat="1" applyFont="1" applyFill="1" applyBorder="1" applyAlignment="1">
      <alignment horizontal="center" vertical="center"/>
    </xf>
    <xf numFmtId="44" fontId="1" fillId="4" borderId="22" xfId="0" applyNumberFormat="1" applyFont="1" applyFill="1" applyBorder="1" applyAlignment="1">
      <alignment horizontal="center" vertical="center"/>
    </xf>
    <xf numFmtId="44" fontId="1" fillId="4" borderId="23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5" fillId="8" borderId="5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left" vertical="center"/>
    </xf>
    <xf numFmtId="0" fontId="0" fillId="8" borderId="24" xfId="0" applyFont="1" applyFill="1" applyBorder="1" applyAlignment="1">
      <alignment horizontal="left" vertical="center"/>
    </xf>
    <xf numFmtId="0" fontId="1" fillId="8" borderId="9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44" fontId="0" fillId="8" borderId="7" xfId="1" applyFont="1" applyFill="1" applyBorder="1" applyAlignment="1">
      <alignment horizontal="center" vertical="center"/>
    </xf>
    <xf numFmtId="44" fontId="0" fillId="8" borderId="24" xfId="1" applyFont="1" applyFill="1" applyBorder="1" applyAlignment="1">
      <alignment horizontal="center" vertical="center"/>
    </xf>
    <xf numFmtId="0" fontId="1" fillId="8" borderId="9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5" fillId="8" borderId="15" xfId="0" applyNumberFormat="1" applyFont="1" applyFill="1" applyBorder="1" applyAlignment="1">
      <alignment horizontal="center" vertical="center" wrapText="1"/>
    </xf>
    <xf numFmtId="44" fontId="0" fillId="8" borderId="12" xfId="0" applyNumberFormat="1" applyFont="1" applyFill="1" applyBorder="1" applyAlignment="1">
      <alignment horizontal="center" vertical="center"/>
    </xf>
    <xf numFmtId="44" fontId="1" fillId="8" borderId="29" xfId="0" applyNumberFormat="1" applyFont="1" applyFill="1" applyBorder="1" applyAlignment="1">
      <alignment horizontal="center" vertical="center"/>
    </xf>
    <xf numFmtId="44" fontId="1" fillId="8" borderId="6" xfId="0" applyNumberFormat="1" applyFont="1" applyFill="1" applyBorder="1" applyAlignment="1">
      <alignment horizontal="center" vertical="center"/>
    </xf>
    <xf numFmtId="44" fontId="0" fillId="8" borderId="16" xfId="0" applyNumberFormat="1" applyFont="1" applyFill="1" applyBorder="1" applyAlignment="1">
      <alignment horizontal="center" vertical="center"/>
    </xf>
    <xf numFmtId="44" fontId="1" fillId="8" borderId="12" xfId="0" applyNumberFormat="1" applyFont="1" applyFill="1" applyBorder="1" applyAlignment="1">
      <alignment horizontal="center" vertical="center"/>
    </xf>
    <xf numFmtId="44" fontId="1" fillId="8" borderId="10" xfId="0" applyNumberFormat="1" applyFont="1" applyFill="1" applyBorder="1" applyAlignment="1">
      <alignment horizontal="center" vertical="center"/>
    </xf>
    <xf numFmtId="44" fontId="5" fillId="8" borderId="29" xfId="0" applyNumberFormat="1" applyFont="1" applyFill="1" applyBorder="1" applyAlignment="1">
      <alignment horizontal="center" vertical="center" wrapText="1"/>
    </xf>
    <xf numFmtId="44" fontId="0" fillId="8" borderId="27" xfId="1" applyFont="1" applyFill="1" applyBorder="1" applyAlignment="1">
      <alignment horizontal="center" vertical="center"/>
    </xf>
    <xf numFmtId="44" fontId="0" fillId="8" borderId="30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8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5" fillId="7" borderId="34" xfId="0" applyNumberFormat="1" applyFont="1" applyFill="1" applyBorder="1" applyAlignment="1">
      <alignment horizontal="center" vertical="center" wrapText="1"/>
    </xf>
    <xf numFmtId="44" fontId="0" fillId="7" borderId="35" xfId="0" applyNumberFormat="1" applyFont="1" applyFill="1" applyBorder="1" applyAlignment="1">
      <alignment horizontal="center" vertical="center"/>
    </xf>
    <xf numFmtId="44" fontId="0" fillId="7" borderId="36" xfId="0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/>
    </xf>
    <xf numFmtId="44" fontId="1" fillId="7" borderId="33" xfId="0" applyNumberFormat="1" applyFont="1" applyFill="1" applyBorder="1" applyAlignment="1">
      <alignment horizontal="center" vertical="center"/>
    </xf>
    <xf numFmtId="44" fontId="0" fillId="7" borderId="32" xfId="0" applyNumberFormat="1" applyFont="1" applyFill="1" applyBorder="1" applyAlignment="1">
      <alignment horizontal="center" vertical="center"/>
    </xf>
    <xf numFmtId="44" fontId="0" fillId="7" borderId="37" xfId="0" applyNumberFormat="1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44" fontId="1" fillId="7" borderId="32" xfId="0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44" fontId="5" fillId="7" borderId="4" xfId="0" applyNumberFormat="1" applyFont="1" applyFill="1" applyBorder="1" applyAlignment="1">
      <alignment horizontal="center" vertical="center" wrapText="1"/>
    </xf>
    <xf numFmtId="44" fontId="0" fillId="7" borderId="33" xfId="0" applyNumberFormat="1" applyFont="1" applyFill="1" applyBorder="1" applyAlignment="1">
      <alignment horizontal="center" vertical="center" wrapText="1"/>
    </xf>
    <xf numFmtId="44" fontId="0" fillId="7" borderId="0" xfId="0" applyNumberFormat="1" applyFont="1" applyFill="1" applyBorder="1" applyAlignment="1">
      <alignment horizontal="center" vertical="center"/>
    </xf>
    <xf numFmtId="44" fontId="0" fillId="7" borderId="26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9" fillId="8" borderId="4" xfId="0" applyNumberFormat="1" applyFont="1" applyFill="1" applyBorder="1" applyAlignment="1">
      <alignment horizontal="center" vertical="center" wrapText="1"/>
    </xf>
    <xf numFmtId="9" fontId="0" fillId="0" borderId="0" xfId="2" applyFont="1"/>
    <xf numFmtId="0" fontId="12" fillId="0" borderId="0" xfId="0" applyFont="1" applyAlignment="1">
      <alignment horizontal="center" vertical="center"/>
    </xf>
    <xf numFmtId="44" fontId="0" fillId="2" borderId="1" xfId="2" applyNumberFormat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1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11" borderId="10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11" borderId="3" xfId="0" applyFont="1" applyFill="1" applyBorder="1" applyAlignment="1">
      <alignment horizontal="center"/>
    </xf>
    <xf numFmtId="0" fontId="0" fillId="11" borderId="1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6" borderId="3" xfId="0" applyNumberFormat="1" applyFont="1" applyFill="1" applyBorder="1" applyAlignment="1">
      <alignment horizontal="center" vertical="center" wrapText="1"/>
    </xf>
    <xf numFmtId="0" fontId="9" fillId="6" borderId="4" xfId="0" applyNumberFormat="1" applyFont="1" applyFill="1" applyBorder="1" applyAlignment="1">
      <alignment horizontal="center" vertical="center" wrapText="1"/>
    </xf>
    <xf numFmtId="0" fontId="9" fillId="9" borderId="3" xfId="0" applyNumberFormat="1" applyFont="1" applyFill="1" applyBorder="1" applyAlignment="1">
      <alignment horizontal="center" vertical="center" wrapText="1"/>
    </xf>
    <xf numFmtId="0" fontId="9" fillId="9" borderId="10" xfId="0" applyNumberFormat="1" applyFont="1" applyFill="1" applyBorder="1" applyAlignment="1">
      <alignment horizontal="center" vertical="center" wrapText="1"/>
    </xf>
    <xf numFmtId="0" fontId="9" fillId="10" borderId="3" xfId="0" applyNumberFormat="1" applyFont="1" applyFill="1" applyBorder="1" applyAlignment="1">
      <alignment horizontal="center" vertical="center" wrapText="1"/>
    </xf>
    <xf numFmtId="0" fontId="9" fillId="10" borderId="10" xfId="0" applyNumberFormat="1" applyFont="1" applyFill="1" applyBorder="1" applyAlignment="1">
      <alignment horizontal="center" vertical="center" wrapText="1"/>
    </xf>
    <xf numFmtId="0" fontId="9" fillId="12" borderId="3" xfId="0" applyNumberFormat="1" applyFont="1" applyFill="1" applyBorder="1" applyAlignment="1">
      <alignment horizontal="center" vertical="center" wrapText="1"/>
    </xf>
    <xf numFmtId="0" fontId="9" fillId="12" borderId="10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CC00"/>
      <color rgb="FFF5F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584924</xdr:rowOff>
    </xdr:to>
    <xdr:pic>
      <xdr:nvPicPr>
        <xdr:cNvPr id="2" name="Imagem 1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240" y="0"/>
          <a:ext cx="1442357" cy="58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1016001</xdr:colOff>
      <xdr:row>31</xdr:row>
      <xdr:rowOff>339724</xdr:rowOff>
    </xdr:from>
    <xdr:to>
      <xdr:col>2</xdr:col>
      <xdr:colOff>719667</xdr:colOff>
      <xdr:row>33</xdr:row>
      <xdr:rowOff>317499</xdr:rowOff>
    </xdr:to>
    <xdr:pic>
      <xdr:nvPicPr>
        <xdr:cNvPr id="3" name="Imagem 2" descr="http://www.fundacao-saude.org/arquivo/Logo/fundacaosaud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1" y="339724"/>
          <a:ext cx="2804583" cy="845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70"/>
  <sheetViews>
    <sheetView showGridLines="0" tabSelected="1" topLeftCell="A32" zoomScale="90" zoomScaleNormal="90" workbookViewId="0">
      <selection activeCell="D34" sqref="D34:F34"/>
    </sheetView>
  </sheetViews>
  <sheetFormatPr defaultRowHeight="15" x14ac:dyDescent="0.25"/>
  <cols>
    <col min="1" max="1" width="15.7109375" customWidth="1"/>
    <col min="2" max="2" width="30.7109375" customWidth="1"/>
    <col min="3" max="3" width="16.42578125" customWidth="1"/>
    <col min="4" max="6" width="40.7109375" customWidth="1"/>
    <col min="7" max="10" width="20.7109375" customWidth="1"/>
    <col min="11" max="11" width="15.7109375" customWidth="1"/>
    <col min="12" max="12" width="23" customWidth="1"/>
    <col min="13" max="13" width="29.5703125" customWidth="1"/>
    <col min="14" max="14" width="25.28515625" customWidth="1"/>
    <col min="15" max="17" width="29.5703125" customWidth="1"/>
    <col min="18" max="18" width="20.5703125" customWidth="1"/>
    <col min="19" max="19" width="17.85546875" customWidth="1"/>
    <col min="20" max="20" width="14.28515625" customWidth="1"/>
    <col min="21" max="21" width="20.140625" customWidth="1"/>
    <col min="22" max="22" width="18.85546875" customWidth="1"/>
    <col min="23" max="23" width="14.85546875" customWidth="1"/>
    <col min="24" max="24" width="19.85546875" customWidth="1"/>
    <col min="25" max="25" width="20" customWidth="1"/>
    <col min="26" max="26" width="13.42578125" customWidth="1"/>
    <col min="27" max="27" width="21.140625" customWidth="1"/>
    <col min="28" max="28" width="18.85546875" customWidth="1"/>
    <col min="29" max="29" width="14.28515625" customWidth="1"/>
  </cols>
  <sheetData>
    <row r="1" spans="2:27" s="1" customFormat="1" ht="54.75" hidden="1" customHeight="1" thickBot="1" x14ac:dyDescent="0.3"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4"/>
      <c r="S1" s="4"/>
      <c r="T1" s="4"/>
      <c r="U1" s="4"/>
      <c r="V1" s="4"/>
      <c r="W1" s="4"/>
      <c r="X1" s="4"/>
      <c r="Y1" s="4"/>
      <c r="Z1" s="4"/>
      <c r="AA1" s="4"/>
    </row>
    <row r="2" spans="2:27" ht="36.75" hidden="1" customHeight="1" thickBot="1" x14ac:dyDescent="0.3">
      <c r="B2" s="178" t="s">
        <v>27</v>
      </c>
      <c r="C2" s="179"/>
      <c r="D2" s="125"/>
      <c r="E2" s="125"/>
      <c r="F2" s="125"/>
      <c r="G2" s="147"/>
      <c r="H2" s="147"/>
      <c r="I2" s="147"/>
      <c r="J2" s="180" t="s">
        <v>28</v>
      </c>
      <c r="K2" s="181"/>
      <c r="L2" s="182" t="s">
        <v>30</v>
      </c>
      <c r="M2" s="183"/>
      <c r="N2" s="178" t="s">
        <v>37</v>
      </c>
      <c r="O2" s="179"/>
      <c r="P2" s="184" t="s">
        <v>32</v>
      </c>
      <c r="Q2" s="185"/>
    </row>
    <row r="3" spans="2:27" ht="45" hidden="1" customHeight="1" x14ac:dyDescent="0.25">
      <c r="B3" s="5" t="s">
        <v>4</v>
      </c>
      <c r="C3" s="6" t="s">
        <v>5</v>
      </c>
      <c r="D3" s="128"/>
      <c r="E3" s="128"/>
      <c r="F3" s="128"/>
      <c r="G3" s="33" t="s">
        <v>4</v>
      </c>
      <c r="H3" s="33"/>
      <c r="I3" s="33"/>
      <c r="J3" s="33" t="s">
        <v>4</v>
      </c>
      <c r="K3" s="13" t="s">
        <v>5</v>
      </c>
      <c r="L3" s="55" t="s">
        <v>4</v>
      </c>
      <c r="M3" s="70" t="s">
        <v>5</v>
      </c>
      <c r="N3" s="5" t="s">
        <v>4</v>
      </c>
      <c r="O3" s="6" t="s">
        <v>5</v>
      </c>
      <c r="P3" s="97" t="s">
        <v>4</v>
      </c>
      <c r="Q3" s="112" t="s">
        <v>5</v>
      </c>
    </row>
    <row r="4" spans="2:27" ht="27" hidden="1" customHeight="1" x14ac:dyDescent="0.25">
      <c r="B4" s="7">
        <v>93.59</v>
      </c>
      <c r="C4" s="26" t="e">
        <f>B4*#REF!</f>
        <v>#REF!</v>
      </c>
      <c r="D4" s="129"/>
      <c r="E4" s="129"/>
      <c r="F4" s="129"/>
      <c r="G4" s="34">
        <v>122</v>
      </c>
      <c r="H4" s="34"/>
      <c r="I4" s="34"/>
      <c r="J4" s="34">
        <v>122</v>
      </c>
      <c r="K4" s="14" t="e">
        <f>J4*#REF!</f>
        <v>#REF!</v>
      </c>
      <c r="L4" s="56">
        <v>127</v>
      </c>
      <c r="M4" s="71" t="e">
        <f>L4*#REF!</f>
        <v>#REF!</v>
      </c>
      <c r="N4" s="7">
        <v>123</v>
      </c>
      <c r="O4" s="90" t="e">
        <f>N4*#REF!</f>
        <v>#REF!</v>
      </c>
      <c r="P4" s="107">
        <v>100.5</v>
      </c>
      <c r="Q4" s="113" t="e">
        <f>P4*#REF!</f>
        <v>#REF!</v>
      </c>
    </row>
    <row r="5" spans="2:27" ht="28.5" hidden="1" customHeight="1" x14ac:dyDescent="0.25">
      <c r="B5" s="7">
        <v>93.59</v>
      </c>
      <c r="C5" s="26" t="e">
        <f>B5*#REF!</f>
        <v>#REF!</v>
      </c>
      <c r="D5" s="129"/>
      <c r="E5" s="129"/>
      <c r="F5" s="129"/>
      <c r="G5" s="34">
        <v>122</v>
      </c>
      <c r="H5" s="34"/>
      <c r="I5" s="34"/>
      <c r="J5" s="34">
        <v>122</v>
      </c>
      <c r="K5" s="14" t="e">
        <f>J5*#REF!</f>
        <v>#REF!</v>
      </c>
      <c r="L5" s="56">
        <v>127</v>
      </c>
      <c r="M5" s="71" t="e">
        <f>L5*#REF!</f>
        <v>#REF!</v>
      </c>
      <c r="N5" s="7">
        <v>123</v>
      </c>
      <c r="O5" s="90" t="e">
        <f>N5*#REF!</f>
        <v>#REF!</v>
      </c>
      <c r="P5" s="107">
        <v>100.5</v>
      </c>
      <c r="Q5" s="113" t="e">
        <f>P5*#REF!</f>
        <v>#REF!</v>
      </c>
    </row>
    <row r="6" spans="2:27" ht="27.75" hidden="1" customHeight="1" x14ac:dyDescent="0.25">
      <c r="B6" s="7">
        <v>103.1</v>
      </c>
      <c r="C6" s="26" t="e">
        <f>B6*#REF!</f>
        <v>#REF!</v>
      </c>
      <c r="D6" s="129"/>
      <c r="E6" s="129"/>
      <c r="F6" s="129"/>
      <c r="G6" s="34">
        <v>150</v>
      </c>
      <c r="H6" s="34"/>
      <c r="I6" s="34"/>
      <c r="J6" s="34">
        <v>150</v>
      </c>
      <c r="K6" s="14" t="e">
        <f>J6*#REF!</f>
        <v>#REF!</v>
      </c>
      <c r="L6" s="56">
        <v>121</v>
      </c>
      <c r="M6" s="71" t="e">
        <f>L6*#REF!</f>
        <v>#REF!</v>
      </c>
      <c r="N6" s="7">
        <v>150</v>
      </c>
      <c r="O6" s="90" t="e">
        <f>N6*#REF!</f>
        <v>#REF!</v>
      </c>
      <c r="P6" s="107">
        <v>88.4</v>
      </c>
      <c r="Q6" s="113" t="e">
        <f>P6*#REF!</f>
        <v>#REF!</v>
      </c>
    </row>
    <row r="7" spans="2:27" ht="27" hidden="1" customHeight="1" x14ac:dyDescent="0.25">
      <c r="B7" s="7">
        <v>119.04</v>
      </c>
      <c r="C7" s="26" t="e">
        <f>B7*#REF!</f>
        <v>#REF!</v>
      </c>
      <c r="D7" s="129"/>
      <c r="E7" s="129"/>
      <c r="F7" s="129"/>
      <c r="G7" s="34">
        <v>176</v>
      </c>
      <c r="H7" s="34"/>
      <c r="I7" s="34"/>
      <c r="J7" s="34">
        <v>176</v>
      </c>
      <c r="K7" s="81" t="e">
        <f>J7*#REF!</f>
        <v>#REF!</v>
      </c>
      <c r="L7" s="56">
        <v>125</v>
      </c>
      <c r="M7" s="71" t="e">
        <f>L7*#REF!</f>
        <v>#REF!</v>
      </c>
      <c r="N7" s="7">
        <v>170</v>
      </c>
      <c r="O7" s="90" t="e">
        <f>N7*#REF!</f>
        <v>#REF!</v>
      </c>
      <c r="P7" s="107">
        <v>108.53</v>
      </c>
      <c r="Q7" s="113" t="e">
        <f>P7*#REF!</f>
        <v>#REF!</v>
      </c>
    </row>
    <row r="8" spans="2:27" ht="27" hidden="1" customHeight="1" thickBot="1" x14ac:dyDescent="0.3">
      <c r="B8" s="17">
        <v>95.09</v>
      </c>
      <c r="C8" s="8" t="e">
        <f>B8*#REF!</f>
        <v>#REF!</v>
      </c>
      <c r="D8" s="130"/>
      <c r="E8" s="130"/>
      <c r="F8" s="130"/>
      <c r="G8" s="35">
        <v>122</v>
      </c>
      <c r="H8" s="35"/>
      <c r="I8" s="35"/>
      <c r="J8" s="35">
        <v>122</v>
      </c>
      <c r="K8" s="14" t="e">
        <f>J8*#REF!</f>
        <v>#REF!</v>
      </c>
      <c r="L8" s="57">
        <v>127</v>
      </c>
      <c r="M8" s="71" t="e">
        <f>L8*#REF!</f>
        <v>#REF!</v>
      </c>
      <c r="N8" s="17">
        <v>123</v>
      </c>
      <c r="O8" s="90" t="e">
        <f>N8*#REF!</f>
        <v>#REF!</v>
      </c>
      <c r="P8" s="108">
        <v>100.5</v>
      </c>
      <c r="Q8" s="113" t="e">
        <f>P8*#REF!</f>
        <v>#REF!</v>
      </c>
    </row>
    <row r="9" spans="2:27" ht="15.75" hidden="1" thickBot="1" x14ac:dyDescent="0.3">
      <c r="B9" s="84"/>
      <c r="C9" s="30" t="e">
        <f>SUM(C4:C8)</f>
        <v>#REF!</v>
      </c>
      <c r="D9" s="28"/>
      <c r="E9" s="28"/>
      <c r="F9" s="28"/>
      <c r="G9" s="36"/>
      <c r="H9" s="36"/>
      <c r="I9" s="36"/>
      <c r="J9" s="36"/>
      <c r="K9" s="32" t="e">
        <f>SUM(K4:K8)</f>
        <v>#REF!</v>
      </c>
      <c r="L9" s="58"/>
      <c r="M9" s="72" t="e">
        <f>SUM(M4:M8)</f>
        <v>#REF!</v>
      </c>
      <c r="N9" s="84"/>
      <c r="O9" s="94" t="e">
        <f>SUM(O4:O8)</f>
        <v>#REF!</v>
      </c>
      <c r="P9" s="109"/>
      <c r="Q9" s="114" t="e">
        <f>SUM(Q4:Q8)</f>
        <v>#REF!</v>
      </c>
    </row>
    <row r="10" spans="2:27" ht="15.75" hidden="1" customHeight="1" thickBot="1" x14ac:dyDescent="0.3">
      <c r="B10" s="171"/>
      <c r="C10" s="172"/>
      <c r="D10" s="131"/>
      <c r="E10" s="131"/>
      <c r="F10" s="131"/>
      <c r="G10" s="131"/>
      <c r="H10" s="131"/>
      <c r="I10" s="131"/>
      <c r="J10" s="173"/>
      <c r="K10" s="174"/>
      <c r="L10" s="175"/>
      <c r="M10" s="176"/>
      <c r="N10" s="171"/>
      <c r="O10" s="172"/>
      <c r="P10" s="186"/>
      <c r="Q10" s="187"/>
    </row>
    <row r="11" spans="2:27" hidden="1" x14ac:dyDescent="0.25">
      <c r="B11" s="22" t="s">
        <v>6</v>
      </c>
      <c r="C11" s="31" t="s">
        <v>7</v>
      </c>
      <c r="D11" s="132"/>
      <c r="E11" s="132"/>
      <c r="F11" s="132"/>
      <c r="G11" s="37" t="s">
        <v>6</v>
      </c>
      <c r="H11" s="37"/>
      <c r="I11" s="37"/>
      <c r="J11" s="37" t="s">
        <v>6</v>
      </c>
      <c r="K11" s="38" t="s">
        <v>7</v>
      </c>
      <c r="L11" s="59" t="s">
        <v>6</v>
      </c>
      <c r="M11" s="73" t="s">
        <v>7</v>
      </c>
      <c r="N11" s="22" t="s">
        <v>6</v>
      </c>
      <c r="O11" s="95" t="s">
        <v>7</v>
      </c>
      <c r="P11" s="98" t="s">
        <v>6</v>
      </c>
      <c r="Q11" s="115" t="s">
        <v>7</v>
      </c>
    </row>
    <row r="12" spans="2:27" hidden="1" x14ac:dyDescent="0.25">
      <c r="B12" s="9" t="s">
        <v>25</v>
      </c>
      <c r="C12" s="24" t="e">
        <f>C9/100*14.17</f>
        <v>#REF!</v>
      </c>
      <c r="D12" s="133"/>
      <c r="E12" s="133"/>
      <c r="F12" s="133"/>
      <c r="G12" s="39" t="s">
        <v>29</v>
      </c>
      <c r="H12" s="39"/>
      <c r="I12" s="39"/>
      <c r="J12" s="39" t="s">
        <v>29</v>
      </c>
      <c r="K12" s="40" t="e">
        <f>K9*0.03</f>
        <v>#REF!</v>
      </c>
      <c r="L12" s="60" t="s">
        <v>24</v>
      </c>
      <c r="M12" s="71">
        <v>0</v>
      </c>
      <c r="N12" s="9" t="s">
        <v>16</v>
      </c>
      <c r="O12" s="88" t="e">
        <f>O9*0.02</f>
        <v>#REF!</v>
      </c>
      <c r="P12" s="99" t="s">
        <v>33</v>
      </c>
      <c r="Q12" s="113" t="e">
        <f>Q9*0.06</f>
        <v>#REF!</v>
      </c>
    </row>
    <row r="13" spans="2:27" hidden="1" x14ac:dyDescent="0.25">
      <c r="B13" s="9" t="s">
        <v>15</v>
      </c>
      <c r="C13" s="24">
        <v>2000</v>
      </c>
      <c r="D13" s="133"/>
      <c r="E13" s="133"/>
      <c r="F13" s="133"/>
      <c r="G13" s="39" t="s">
        <v>15</v>
      </c>
      <c r="H13" s="39"/>
      <c r="I13" s="39"/>
      <c r="J13" s="39" t="s">
        <v>15</v>
      </c>
      <c r="K13" s="40">
        <v>0</v>
      </c>
      <c r="L13" s="60" t="s">
        <v>15</v>
      </c>
      <c r="M13" s="71">
        <v>0</v>
      </c>
      <c r="N13" s="9" t="s">
        <v>15</v>
      </c>
      <c r="O13" s="88">
        <v>250</v>
      </c>
      <c r="P13" s="99" t="s">
        <v>15</v>
      </c>
      <c r="Q13" s="113">
        <v>6985.02</v>
      </c>
    </row>
    <row r="14" spans="2:27" ht="15.75" hidden="1" thickBot="1" x14ac:dyDescent="0.3">
      <c r="B14" s="18" t="s">
        <v>26</v>
      </c>
      <c r="C14" s="23" t="e">
        <f>(C9)/100*4.5</f>
        <v>#REF!</v>
      </c>
      <c r="D14" s="134"/>
      <c r="E14" s="134"/>
      <c r="F14" s="134"/>
      <c r="G14" s="41" t="s">
        <v>21</v>
      </c>
      <c r="H14" s="41"/>
      <c r="I14" s="41"/>
      <c r="J14" s="41" t="s">
        <v>21</v>
      </c>
      <c r="K14" s="42" t="e">
        <f>(K9)*0.05</f>
        <v>#REF!</v>
      </c>
      <c r="L14" s="61" t="s">
        <v>31</v>
      </c>
      <c r="M14" s="74">
        <v>0</v>
      </c>
      <c r="N14" s="18" t="s">
        <v>26</v>
      </c>
      <c r="O14" s="89">
        <f>16129.3</f>
        <v>16129.3</v>
      </c>
      <c r="P14" s="100" t="s">
        <v>34</v>
      </c>
      <c r="Q14" s="116" t="e">
        <f>Q9*0.08</f>
        <v>#REF!</v>
      </c>
    </row>
    <row r="15" spans="2:27" s="2" customFormat="1" ht="48" hidden="1" customHeight="1" thickBot="1" x14ac:dyDescent="0.3">
      <c r="B15" s="19" t="s">
        <v>8</v>
      </c>
      <c r="C15" s="30" t="e">
        <f>SUM(C12:C14)-0.01</f>
        <v>#REF!</v>
      </c>
      <c r="D15" s="28"/>
      <c r="E15" s="28"/>
      <c r="F15" s="28"/>
      <c r="G15" s="43" t="s">
        <v>8</v>
      </c>
      <c r="H15" s="43"/>
      <c r="I15" s="43"/>
      <c r="J15" s="43" t="s">
        <v>8</v>
      </c>
      <c r="K15" s="44" t="e">
        <f>SUM(K12:K14)</f>
        <v>#REF!</v>
      </c>
      <c r="L15" s="62" t="s">
        <v>8</v>
      </c>
      <c r="M15" s="75">
        <f>SUM(M12:M14)</f>
        <v>0</v>
      </c>
      <c r="N15" s="19" t="s">
        <v>8</v>
      </c>
      <c r="O15" s="94" t="e">
        <f>SUM(O12:O14)-0.01</f>
        <v>#REF!</v>
      </c>
      <c r="P15" s="110" t="s">
        <v>8</v>
      </c>
      <c r="Q15" s="114" t="e">
        <f>SUM(Q12:Q14)</f>
        <v>#REF!</v>
      </c>
    </row>
    <row r="16" spans="2:27" ht="15" hidden="1" customHeight="1" x14ac:dyDescent="0.25">
      <c r="B16" s="159"/>
      <c r="C16" s="160"/>
      <c r="D16" s="135"/>
      <c r="E16" s="135"/>
      <c r="F16" s="135"/>
      <c r="G16" s="135"/>
      <c r="H16" s="135"/>
      <c r="I16" s="135"/>
      <c r="J16" s="161"/>
      <c r="K16" s="162"/>
      <c r="L16" s="152"/>
      <c r="M16" s="153"/>
      <c r="N16" s="159"/>
      <c r="O16" s="160"/>
      <c r="P16" s="167"/>
      <c r="Q16" s="168"/>
    </row>
    <row r="17" spans="2:17" hidden="1" x14ac:dyDescent="0.25">
      <c r="B17" s="20" t="s">
        <v>9</v>
      </c>
      <c r="C17" s="29" t="s">
        <v>7</v>
      </c>
      <c r="D17" s="136"/>
      <c r="E17" s="136"/>
      <c r="F17" s="136"/>
      <c r="G17" s="45" t="s">
        <v>9</v>
      </c>
      <c r="H17" s="45"/>
      <c r="I17" s="45"/>
      <c r="J17" s="45" t="s">
        <v>9</v>
      </c>
      <c r="K17" s="46" t="s">
        <v>7</v>
      </c>
      <c r="L17" s="63" t="s">
        <v>9</v>
      </c>
      <c r="M17" s="76" t="s">
        <v>7</v>
      </c>
      <c r="N17" s="20" t="s">
        <v>9</v>
      </c>
      <c r="O17" s="93" t="s">
        <v>7</v>
      </c>
      <c r="P17" s="102" t="s">
        <v>9</v>
      </c>
      <c r="Q17" s="117" t="s">
        <v>7</v>
      </c>
    </row>
    <row r="18" spans="2:17" ht="16.5" hidden="1" customHeight="1" x14ac:dyDescent="0.25">
      <c r="B18" s="9" t="s">
        <v>17</v>
      </c>
      <c r="C18" s="24" t="e">
        <f>((C9+C15)/100)*0.65</f>
        <v>#REF!</v>
      </c>
      <c r="D18" s="134"/>
      <c r="E18" s="134"/>
      <c r="F18" s="134"/>
      <c r="G18" s="39" t="s">
        <v>17</v>
      </c>
      <c r="H18" s="39"/>
      <c r="I18" s="39"/>
      <c r="J18" s="39" t="s">
        <v>17</v>
      </c>
      <c r="K18" s="47">
        <v>3703.83</v>
      </c>
      <c r="L18" s="60" t="s">
        <v>17</v>
      </c>
      <c r="M18" s="77">
        <v>0</v>
      </c>
      <c r="N18" s="9" t="s">
        <v>17</v>
      </c>
      <c r="O18" s="88" t="e">
        <f>((O9/100)*0.65)</f>
        <v>#REF!</v>
      </c>
      <c r="P18" s="99" t="s">
        <v>36</v>
      </c>
      <c r="Q18" s="113">
        <v>13038.71</v>
      </c>
    </row>
    <row r="19" spans="2:17" hidden="1" x14ac:dyDescent="0.25">
      <c r="B19" s="9" t="s">
        <v>18</v>
      </c>
      <c r="C19" s="24" t="e">
        <f>((C9+C15)/100)*3</f>
        <v>#REF!</v>
      </c>
      <c r="D19" s="133"/>
      <c r="E19" s="133"/>
      <c r="F19" s="133"/>
      <c r="G19" s="39" t="s">
        <v>18</v>
      </c>
      <c r="H19" s="39"/>
      <c r="I19" s="39"/>
      <c r="J19" s="39" t="s">
        <v>18</v>
      </c>
      <c r="K19" s="48">
        <v>17361.72</v>
      </c>
      <c r="L19" s="60" t="s">
        <v>18</v>
      </c>
      <c r="M19" s="64">
        <v>0</v>
      </c>
      <c r="N19" s="9" t="s">
        <v>18</v>
      </c>
      <c r="O19" s="88" t="e">
        <f>((O9)/100)*3</f>
        <v>#REF!</v>
      </c>
      <c r="P19" s="99" t="s">
        <v>18</v>
      </c>
      <c r="Q19" s="113" t="e">
        <f>((Q9)/100)*3</f>
        <v>#REF!</v>
      </c>
    </row>
    <row r="20" spans="2:17" hidden="1" x14ac:dyDescent="0.25">
      <c r="B20" s="9" t="s">
        <v>23</v>
      </c>
      <c r="C20" s="24" t="e">
        <f>((C9+C15)/100)*5</f>
        <v>#REF!</v>
      </c>
      <c r="D20" s="129"/>
      <c r="E20" s="129"/>
      <c r="F20" s="129"/>
      <c r="G20" s="39" t="s">
        <v>22</v>
      </c>
      <c r="H20" s="39"/>
      <c r="I20" s="39"/>
      <c r="J20" s="39" t="s">
        <v>22</v>
      </c>
      <c r="K20" s="14">
        <v>92769.45</v>
      </c>
      <c r="L20" s="60" t="s">
        <v>22</v>
      </c>
      <c r="M20" s="71">
        <v>0</v>
      </c>
      <c r="N20" s="9" t="s">
        <v>23</v>
      </c>
      <c r="O20" s="88" t="e">
        <f>((O9)/100)*5</f>
        <v>#REF!</v>
      </c>
      <c r="P20" s="99" t="s">
        <v>35</v>
      </c>
      <c r="Q20" s="113" t="e">
        <f>((Q9)/100)*9</f>
        <v>#REF!</v>
      </c>
    </row>
    <row r="21" spans="2:17" ht="51" hidden="1" customHeight="1" thickBot="1" x14ac:dyDescent="0.3">
      <c r="B21" s="10" t="s">
        <v>10</v>
      </c>
      <c r="C21" s="27" t="e">
        <f>SUM(C18:C20)</f>
        <v>#REF!</v>
      </c>
      <c r="D21" s="28"/>
      <c r="E21" s="28"/>
      <c r="F21" s="28"/>
      <c r="G21" s="43" t="s">
        <v>10</v>
      </c>
      <c r="H21" s="43"/>
      <c r="I21" s="43"/>
      <c r="J21" s="43" t="s">
        <v>10</v>
      </c>
      <c r="K21" s="44">
        <f>SUM(K18:K20)</f>
        <v>113835</v>
      </c>
      <c r="L21" s="62" t="s">
        <v>10</v>
      </c>
      <c r="M21" s="75">
        <f>SUM(M18:M20)</f>
        <v>0</v>
      </c>
      <c r="N21" s="10" t="s">
        <v>10</v>
      </c>
      <c r="O21" s="91" t="e">
        <f>SUM(O18:O20)</f>
        <v>#REF!</v>
      </c>
      <c r="P21" s="101" t="s">
        <v>10</v>
      </c>
      <c r="Q21" s="118" t="e">
        <f>SUM(Q18:Q20)</f>
        <v>#REF!</v>
      </c>
    </row>
    <row r="22" spans="2:17" ht="15.75" hidden="1" customHeight="1" thickBot="1" x14ac:dyDescent="0.3">
      <c r="B22" s="154"/>
      <c r="C22" s="155"/>
      <c r="D22" s="137"/>
      <c r="E22" s="137"/>
      <c r="F22" s="137"/>
      <c r="G22" s="137"/>
      <c r="H22" s="137"/>
      <c r="I22" s="137"/>
      <c r="J22" s="163"/>
      <c r="K22" s="164"/>
      <c r="L22" s="165"/>
      <c r="M22" s="166"/>
      <c r="N22" s="154"/>
      <c r="O22" s="155"/>
      <c r="P22" s="169"/>
      <c r="Q22" s="170"/>
    </row>
    <row r="23" spans="2:17" ht="85.5" hidden="1" customHeight="1" thickBot="1" x14ac:dyDescent="0.3">
      <c r="B23" s="21" t="s">
        <v>0</v>
      </c>
      <c r="C23" s="25" t="s">
        <v>11</v>
      </c>
      <c r="D23" s="138"/>
      <c r="E23" s="138"/>
      <c r="F23" s="138"/>
      <c r="G23" s="49" t="s">
        <v>0</v>
      </c>
      <c r="H23" s="49"/>
      <c r="I23" s="49"/>
      <c r="J23" s="49" t="s">
        <v>0</v>
      </c>
      <c r="K23" s="50" t="s">
        <v>14</v>
      </c>
      <c r="L23" s="65" t="s">
        <v>0</v>
      </c>
      <c r="M23" s="78" t="s">
        <v>14</v>
      </c>
      <c r="N23" s="21" t="s">
        <v>0</v>
      </c>
      <c r="O23" s="92" t="s">
        <v>11</v>
      </c>
      <c r="P23" s="103" t="s">
        <v>0</v>
      </c>
      <c r="Q23" s="119" t="s">
        <v>11</v>
      </c>
    </row>
    <row r="24" spans="2:17" ht="40.5" hidden="1" customHeight="1" x14ac:dyDescent="0.25">
      <c r="B24" s="16" t="s">
        <v>19</v>
      </c>
      <c r="C24" s="7">
        <v>121.13</v>
      </c>
      <c r="D24" s="139"/>
      <c r="E24" s="139"/>
      <c r="F24" s="139"/>
      <c r="G24" s="51" t="s">
        <v>19</v>
      </c>
      <c r="H24" s="51"/>
      <c r="I24" s="51"/>
      <c r="J24" s="51" t="s">
        <v>19</v>
      </c>
      <c r="K24" s="34">
        <v>122</v>
      </c>
      <c r="L24" s="66" t="s">
        <v>19</v>
      </c>
      <c r="M24" s="79">
        <v>0</v>
      </c>
      <c r="N24" s="16" t="s">
        <v>19</v>
      </c>
      <c r="O24" s="7">
        <v>100</v>
      </c>
      <c r="P24" s="111" t="s">
        <v>19</v>
      </c>
      <c r="Q24" s="120">
        <v>130.94999999999999</v>
      </c>
    </row>
    <row r="25" spans="2:17" ht="41.25" hidden="1" customHeight="1" x14ac:dyDescent="0.25">
      <c r="B25" s="15" t="s">
        <v>20</v>
      </c>
      <c r="C25" s="7">
        <v>121.13</v>
      </c>
      <c r="D25" s="129"/>
      <c r="E25" s="129"/>
      <c r="F25" s="129"/>
      <c r="G25" s="52" t="s">
        <v>20</v>
      </c>
      <c r="H25" s="52"/>
      <c r="I25" s="52"/>
      <c r="J25" s="52" t="s">
        <v>20</v>
      </c>
      <c r="K25" s="34">
        <v>122</v>
      </c>
      <c r="L25" s="67" t="s">
        <v>20</v>
      </c>
      <c r="M25" s="79">
        <v>0</v>
      </c>
      <c r="N25" s="15" t="s">
        <v>20</v>
      </c>
      <c r="O25" s="7">
        <v>100</v>
      </c>
      <c r="P25" s="104" t="s">
        <v>20</v>
      </c>
      <c r="Q25" s="120">
        <v>130.94999999999999</v>
      </c>
    </row>
    <row r="26" spans="2:17" ht="36" hidden="1" customHeight="1" x14ac:dyDescent="0.25">
      <c r="B26" s="11" t="s">
        <v>1</v>
      </c>
      <c r="C26" s="7">
        <v>133.38999999999999</v>
      </c>
      <c r="D26" s="140"/>
      <c r="E26" s="140"/>
      <c r="F26" s="140"/>
      <c r="G26" s="53" t="s">
        <v>1</v>
      </c>
      <c r="H26" s="53"/>
      <c r="I26" s="53"/>
      <c r="J26" s="53" t="s">
        <v>1</v>
      </c>
      <c r="K26" s="34">
        <v>150</v>
      </c>
      <c r="L26" s="68" t="s">
        <v>1</v>
      </c>
      <c r="M26" s="79">
        <v>0</v>
      </c>
      <c r="N26" s="11" t="s">
        <v>1</v>
      </c>
      <c r="O26" s="7">
        <v>100</v>
      </c>
      <c r="P26" s="105" t="s">
        <v>1</v>
      </c>
      <c r="Q26" s="120">
        <v>115.19</v>
      </c>
    </row>
    <row r="27" spans="2:17" ht="41.25" hidden="1" customHeight="1" x14ac:dyDescent="0.25">
      <c r="B27" s="11" t="s">
        <v>2</v>
      </c>
      <c r="C27" s="7">
        <v>153.94999999999999</v>
      </c>
      <c r="D27" s="133"/>
      <c r="E27" s="133"/>
      <c r="F27" s="133"/>
      <c r="G27" s="53" t="s">
        <v>2</v>
      </c>
      <c r="H27" s="53"/>
      <c r="I27" s="53"/>
      <c r="J27" s="53" t="s">
        <v>2</v>
      </c>
      <c r="K27" s="34">
        <v>176</v>
      </c>
      <c r="L27" s="68" t="s">
        <v>2</v>
      </c>
      <c r="M27" s="79">
        <v>0</v>
      </c>
      <c r="N27" s="11" t="s">
        <v>2</v>
      </c>
      <c r="O27" s="7">
        <v>130</v>
      </c>
      <c r="P27" s="105" t="s">
        <v>2</v>
      </c>
      <c r="Q27" s="120">
        <v>141.41</v>
      </c>
    </row>
    <row r="28" spans="2:17" ht="39.75" hidden="1" customHeight="1" thickBot="1" x14ac:dyDescent="0.3">
      <c r="B28" s="12" t="s">
        <v>3</v>
      </c>
      <c r="C28" s="82">
        <v>123.07</v>
      </c>
      <c r="D28" s="141"/>
      <c r="E28" s="141"/>
      <c r="F28" s="141"/>
      <c r="G28" s="54" t="s">
        <v>3</v>
      </c>
      <c r="H28" s="54"/>
      <c r="I28" s="54"/>
      <c r="J28" s="54" t="s">
        <v>3</v>
      </c>
      <c r="K28" s="83">
        <v>122</v>
      </c>
      <c r="L28" s="69" t="s">
        <v>3</v>
      </c>
      <c r="M28" s="80">
        <v>0</v>
      </c>
      <c r="N28" s="12" t="s">
        <v>3</v>
      </c>
      <c r="O28" s="82">
        <v>100</v>
      </c>
      <c r="P28" s="106" t="s">
        <v>3</v>
      </c>
      <c r="Q28" s="121">
        <v>130.94999999999999</v>
      </c>
    </row>
    <row r="29" spans="2:17" ht="24.75" hidden="1" customHeight="1" thickBot="1" x14ac:dyDescent="0.3">
      <c r="B29" s="157"/>
      <c r="C29" s="158"/>
      <c r="D29" s="142"/>
      <c r="E29" s="142"/>
      <c r="F29" s="142"/>
      <c r="G29" s="142"/>
      <c r="H29" s="142"/>
      <c r="I29" s="142"/>
      <c r="J29" s="157"/>
      <c r="K29" s="158"/>
      <c r="L29" s="157"/>
      <c r="M29" s="158"/>
      <c r="N29" s="157"/>
      <c r="O29" s="158"/>
      <c r="P29" s="157"/>
      <c r="Q29" s="158"/>
    </row>
    <row r="30" spans="2:17" ht="38.25" hidden="1" customHeight="1" thickBot="1" x14ac:dyDescent="0.3">
      <c r="B30" s="3" t="s">
        <v>12</v>
      </c>
      <c r="C30" s="85" t="e">
        <f>C21+C15+C9+0.01</f>
        <v>#REF!</v>
      </c>
      <c r="D30" s="85"/>
      <c r="E30" s="85"/>
      <c r="F30" s="85"/>
      <c r="G30" s="3" t="s">
        <v>12</v>
      </c>
      <c r="H30" s="3"/>
      <c r="I30" s="3"/>
      <c r="J30" s="3" t="s">
        <v>12</v>
      </c>
      <c r="K30" s="85">
        <v>578724</v>
      </c>
      <c r="L30" s="3" t="s">
        <v>12</v>
      </c>
      <c r="M30" s="86" t="e">
        <f>M9+M15+M21</f>
        <v>#REF!</v>
      </c>
      <c r="N30" s="3" t="s">
        <v>12</v>
      </c>
      <c r="O30" s="85" t="e">
        <f>O9</f>
        <v>#REF!</v>
      </c>
      <c r="P30" s="3" t="s">
        <v>12</v>
      </c>
      <c r="Q30" s="86" t="e">
        <f>Q9+Q15+Q21</f>
        <v>#REF!</v>
      </c>
    </row>
    <row r="31" spans="2:17" ht="33.75" hidden="1" customHeight="1" thickBot="1" x14ac:dyDescent="0.3">
      <c r="B31" s="3" t="s">
        <v>13</v>
      </c>
      <c r="C31" s="85" t="e">
        <f>C30*6</f>
        <v>#REF!</v>
      </c>
      <c r="D31" s="87"/>
      <c r="E31" s="87"/>
      <c r="F31" s="87"/>
      <c r="G31" s="3" t="s">
        <v>13</v>
      </c>
      <c r="H31" s="3"/>
      <c r="I31" s="3"/>
      <c r="J31" s="3" t="s">
        <v>13</v>
      </c>
      <c r="K31" s="85">
        <f>K30*6</f>
        <v>3472344</v>
      </c>
      <c r="L31" s="3" t="s">
        <v>13</v>
      </c>
      <c r="M31" s="86" t="e">
        <f>M30*6+0.02</f>
        <v>#REF!</v>
      </c>
      <c r="N31" s="3" t="s">
        <v>13</v>
      </c>
      <c r="O31" s="85" t="e">
        <f>O30*6</f>
        <v>#REF!</v>
      </c>
      <c r="P31" s="3" t="s">
        <v>13</v>
      </c>
      <c r="Q31" s="86" t="e">
        <f>Q30*6</f>
        <v>#REF!</v>
      </c>
    </row>
    <row r="32" spans="2:17" ht="33.75" customHeight="1" x14ac:dyDescent="0.25">
      <c r="D32" s="96"/>
      <c r="E32" s="96"/>
      <c r="F32" s="96"/>
    </row>
    <row r="33" spans="2:10" ht="33.75" customHeight="1" x14ac:dyDescent="0.25">
      <c r="C33" s="149"/>
      <c r="D33" s="126"/>
      <c r="E33" s="126"/>
      <c r="F33" s="126"/>
    </row>
    <row r="34" spans="2:10" ht="33.75" customHeight="1" x14ac:dyDescent="0.25">
      <c r="C34" s="143"/>
      <c r="D34" s="156" t="s">
        <v>47</v>
      </c>
      <c r="E34" s="156"/>
      <c r="F34" s="156"/>
    </row>
    <row r="35" spans="2:10" ht="20.100000000000001" customHeight="1" x14ac:dyDescent="0.25">
      <c r="F35" s="127" t="s">
        <v>49</v>
      </c>
      <c r="G35" s="127"/>
      <c r="H35" s="127"/>
      <c r="I35" s="127"/>
      <c r="J35" s="127"/>
    </row>
    <row r="36" spans="2:10" ht="60" customHeight="1" x14ac:dyDescent="0.25">
      <c r="B36" s="123" t="s">
        <v>38</v>
      </c>
      <c r="C36" s="123" t="s">
        <v>39</v>
      </c>
      <c r="D36" s="124" t="s">
        <v>46</v>
      </c>
      <c r="E36" s="124" t="s">
        <v>45</v>
      </c>
      <c r="F36" s="124" t="s">
        <v>48</v>
      </c>
    </row>
    <row r="37" spans="2:10" ht="20.100000000000001" customHeight="1" x14ac:dyDescent="0.25">
      <c r="B37" s="145" t="s">
        <v>40</v>
      </c>
      <c r="C37" s="146">
        <v>4296</v>
      </c>
      <c r="D37" s="150"/>
      <c r="E37" s="151">
        <f>D37*C37</f>
        <v>0</v>
      </c>
      <c r="F37" s="122">
        <f>E37*12</f>
        <v>0</v>
      </c>
      <c r="G37" s="148"/>
    </row>
    <row r="38" spans="2:10" ht="20.100000000000001" customHeight="1" x14ac:dyDescent="0.25">
      <c r="B38" s="145" t="s">
        <v>42</v>
      </c>
      <c r="C38" s="146">
        <v>12</v>
      </c>
      <c r="D38" s="150"/>
      <c r="E38" s="151">
        <f>D38*C38</f>
        <v>0</v>
      </c>
      <c r="F38" s="122">
        <f t="shared" ref="F38:F39" si="0">E38*12</f>
        <v>0</v>
      </c>
      <c r="G38" s="148"/>
    </row>
    <row r="39" spans="2:10" ht="20.100000000000001" customHeight="1" x14ac:dyDescent="0.25">
      <c r="B39" s="145" t="s">
        <v>43</v>
      </c>
      <c r="C39" s="146">
        <v>1272</v>
      </c>
      <c r="D39" s="150"/>
      <c r="E39" s="151">
        <f>D39*C39</f>
        <v>0</v>
      </c>
      <c r="F39" s="122">
        <f t="shared" si="0"/>
        <v>0</v>
      </c>
      <c r="G39" s="148"/>
    </row>
    <row r="40" spans="2:10" ht="20.100000000000001" customHeight="1" x14ac:dyDescent="0.25">
      <c r="B40" s="145" t="s">
        <v>44</v>
      </c>
      <c r="C40" s="146">
        <v>276</v>
      </c>
      <c r="D40" s="150"/>
      <c r="E40" s="151">
        <f>D40*C40</f>
        <v>0</v>
      </c>
      <c r="F40" s="122">
        <f>E40*12</f>
        <v>0</v>
      </c>
      <c r="G40" s="148"/>
    </row>
    <row r="41" spans="2:10" ht="20.100000000000001" customHeight="1" x14ac:dyDescent="0.25">
      <c r="B41" s="124" t="s">
        <v>41</v>
      </c>
      <c r="C41" s="144">
        <f>SUM(C37:C40)</f>
        <v>5856</v>
      </c>
      <c r="F41" s="122">
        <f>F37+F38+F39+F40</f>
        <v>0</v>
      </c>
    </row>
    <row r="42" spans="2:10" ht="30" customHeight="1" x14ac:dyDescent="0.25"/>
    <row r="43" spans="2:10" ht="30" customHeight="1" x14ac:dyDescent="0.25"/>
    <row r="44" spans="2:10" ht="30" customHeight="1" x14ac:dyDescent="0.25"/>
    <row r="45" spans="2:10" ht="30" customHeight="1" x14ac:dyDescent="0.25"/>
    <row r="46" spans="2:10" ht="30" customHeight="1" x14ac:dyDescent="0.25"/>
    <row r="47" spans="2:10" ht="30" customHeight="1" x14ac:dyDescent="0.25"/>
    <row r="48" spans="2:10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</sheetData>
  <mergeCells count="27">
    <mergeCell ref="B10:C10"/>
    <mergeCell ref="J10:K10"/>
    <mergeCell ref="L10:M10"/>
    <mergeCell ref="B1:Q1"/>
    <mergeCell ref="B2:C2"/>
    <mergeCell ref="J2:K2"/>
    <mergeCell ref="L2:M2"/>
    <mergeCell ref="N2:O2"/>
    <mergeCell ref="P2:Q2"/>
    <mergeCell ref="P10:Q10"/>
    <mergeCell ref="P16:Q16"/>
    <mergeCell ref="P22:Q22"/>
    <mergeCell ref="P29:Q29"/>
    <mergeCell ref="N10:O10"/>
    <mergeCell ref="N16:O16"/>
    <mergeCell ref="N22:O22"/>
    <mergeCell ref="N29:O29"/>
    <mergeCell ref="L16:M16"/>
    <mergeCell ref="B22:C22"/>
    <mergeCell ref="D34:F34"/>
    <mergeCell ref="B29:C29"/>
    <mergeCell ref="J29:K29"/>
    <mergeCell ref="B16:C16"/>
    <mergeCell ref="J16:K16"/>
    <mergeCell ref="J22:K22"/>
    <mergeCell ref="L22:M22"/>
    <mergeCell ref="L29:M29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1</vt:lpstr>
      <vt:lpstr>'LOTE 1'!Area_de_impressao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Mauro Rodrigues Moura Netto</cp:lastModifiedBy>
  <cp:lastPrinted>2024-01-31T17:03:08Z</cp:lastPrinted>
  <dcterms:created xsi:type="dcterms:W3CDTF">2021-11-25T16:19:12Z</dcterms:created>
  <dcterms:modified xsi:type="dcterms:W3CDTF">2024-05-15T18:26:05Z</dcterms:modified>
</cp:coreProperties>
</file>